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40" windowHeight="8832" activeTab="0"/>
  </bookViews>
  <sheets>
    <sheet name="АВ" sheetId="1" r:id="rId1"/>
    <sheet name="зажимы" sheetId="2" r:id="rId2"/>
  </sheets>
  <definedNames>
    <definedName name="_xlnm._FilterDatabase" localSheetId="1" hidden="1">'зажимы'!$B$8:$E$38</definedName>
  </definedNames>
  <calcPr fullCalcOnLoad="1"/>
</workbook>
</file>

<file path=xl/sharedStrings.xml><?xml version="1.0" encoding="utf-8"?>
<sst xmlns="http://schemas.openxmlformats.org/spreadsheetml/2006/main" count="163" uniqueCount="118">
  <si>
    <t>Наименование</t>
  </si>
  <si>
    <t>Цена, руб.</t>
  </si>
  <si>
    <t>СЕРИЯ ВА 57</t>
  </si>
  <si>
    <t>Ток, А</t>
  </si>
  <si>
    <t>до 100</t>
  </si>
  <si>
    <t>ВА 5731</t>
  </si>
  <si>
    <t>ВА 57Ф35</t>
  </si>
  <si>
    <t>до 160</t>
  </si>
  <si>
    <t>ВА 5735</t>
  </si>
  <si>
    <t>до 250</t>
  </si>
  <si>
    <t>ВА 5739</t>
  </si>
  <si>
    <t>ВА 5739 с электронным расцепителем</t>
  </si>
  <si>
    <t>до 400</t>
  </si>
  <si>
    <t>до 630</t>
  </si>
  <si>
    <t>Независимый расцепитель (РН)</t>
  </si>
  <si>
    <t>Вспомогательный контакт (ВК)</t>
  </si>
  <si>
    <t>Вспомогательный контакт сигнализации (ВКС)</t>
  </si>
  <si>
    <t>Расцепитель нулевого напряжения (РНН)</t>
  </si>
  <si>
    <t>Расцепитель минимального напряжения  (РМН)</t>
  </si>
  <si>
    <t>Панель крепления на DIN-рейку ВА 5731</t>
  </si>
  <si>
    <t>Устройство выдвижное с РП для ВА 5735</t>
  </si>
  <si>
    <t>Устройство выдвижное с РП для ВА 5739</t>
  </si>
  <si>
    <t>Устройство выдвижное с ЭП для ВА 5735</t>
  </si>
  <si>
    <t>Устройство выдвижное с ЭП для ВА 5739</t>
  </si>
  <si>
    <t xml:space="preserve">Привод электромагнитный (ЭП) для ВА 5735 </t>
  </si>
  <si>
    <t>Привод электромагнитный (ЭП) для ВА 5739</t>
  </si>
  <si>
    <t xml:space="preserve">Привод ручной дистанционный (РП) для ВА 5735 </t>
  </si>
  <si>
    <t>Привод ручной дистанционный (РП) для ВА 5739</t>
  </si>
  <si>
    <t>Привод электромагнитный (ЭП) для ВА 5743</t>
  </si>
  <si>
    <t>Адаптер крепления ВА 5739 взамен А3790</t>
  </si>
  <si>
    <t>Козырек для ВА 5735</t>
  </si>
  <si>
    <t>0,5…6,3</t>
  </si>
  <si>
    <t>6,3…63</t>
  </si>
  <si>
    <t>8,0…63</t>
  </si>
  <si>
    <t>СЕРИЯ DA29</t>
  </si>
  <si>
    <t>DA 29-E</t>
  </si>
  <si>
    <t>DA 29-E-S (селективный)</t>
  </si>
  <si>
    <t>10, 30, 100, 300</t>
  </si>
  <si>
    <t>100, 300</t>
  </si>
  <si>
    <t>Ток, А (mA)</t>
  </si>
  <si>
    <t>ДСЕ для выключателей серии ВА61, DA29</t>
  </si>
  <si>
    <t>СЕРИЯ АЕ2040</t>
  </si>
  <si>
    <t>до 63</t>
  </si>
  <si>
    <t>АЕ 2046</t>
  </si>
  <si>
    <t>N-нейтральный полюс</t>
  </si>
  <si>
    <t>Клемная колодка</t>
  </si>
  <si>
    <t>Сальник</t>
  </si>
  <si>
    <t>Оболочка IP 54 (на 4 полюса)</t>
  </si>
  <si>
    <t>Оболочка IP 30 (на 4 полюса)</t>
  </si>
  <si>
    <t>СЕРИЯ А3700</t>
  </si>
  <si>
    <t>А 3711 (12) Ф, Б, П</t>
  </si>
  <si>
    <t>А 3715 (16) Ф, Б</t>
  </si>
  <si>
    <t>А 3717 (18) Ф, Б</t>
  </si>
  <si>
    <t>А 3771 (72, 77, 78) БР, М, П</t>
  </si>
  <si>
    <t>А 3775 (76) БР, М, П</t>
  </si>
  <si>
    <t>80, 160</t>
  </si>
  <si>
    <t>Устройство выдвижное с РП для А37</t>
  </si>
  <si>
    <t>Привод электромагнитный (ЭП) для А37</t>
  </si>
  <si>
    <t>Привод ручной дистанционный (РП) для А37</t>
  </si>
  <si>
    <r>
      <t>ВА 5743 (D-max)</t>
    </r>
    <r>
      <rPr>
        <b/>
        <vertAlign val="superscript"/>
        <sz val="10"/>
        <rFont val="Times New Roman"/>
        <family val="1"/>
      </rPr>
      <t>1</t>
    </r>
  </si>
  <si>
    <t>Устройство выдвижное с ЭП для А37</t>
  </si>
  <si>
    <t>АЕ 2043 (42, 45)</t>
  </si>
  <si>
    <t>Устройство запирания</t>
  </si>
  <si>
    <t>DIN-рейка (24 модуля)</t>
  </si>
  <si>
    <t>ДСЕ для выключателей серии А37</t>
  </si>
  <si>
    <r>
      <t>ДСЕ для выключателей серии ВА57</t>
    </r>
    <r>
      <rPr>
        <b/>
        <vertAlign val="superscript"/>
        <sz val="10"/>
        <rFont val="Times New Roman"/>
        <family val="1"/>
      </rPr>
      <t>2</t>
    </r>
  </si>
  <si>
    <t>Комплект зажимов</t>
  </si>
  <si>
    <t>2-х полюсный</t>
  </si>
  <si>
    <t>3-х полюсный</t>
  </si>
  <si>
    <t>ВН 61E29 1Р</t>
  </si>
  <si>
    <t>Цены указаны без учета НДС</t>
  </si>
  <si>
    <t>Комплект Зажимов</t>
  </si>
  <si>
    <t>Тип АВ</t>
  </si>
  <si>
    <t>2п, руб</t>
  </si>
  <si>
    <t>3п, руб</t>
  </si>
  <si>
    <t>Комплект зажимов №1</t>
  </si>
  <si>
    <t>Комплект зажимов №10 (12)</t>
  </si>
  <si>
    <t>Комплект зажимов №12</t>
  </si>
  <si>
    <t>Комплект зажимов №13 (14)</t>
  </si>
  <si>
    <t>Комплект зажимов №14 (15)</t>
  </si>
  <si>
    <t>Комплект зажимов №15</t>
  </si>
  <si>
    <t>Комплект зажимов №16 (19)</t>
  </si>
  <si>
    <t>Комплект зажимов №17 (20)</t>
  </si>
  <si>
    <t>Комплект зажимов №18 (21)</t>
  </si>
  <si>
    <t>Комплект зажимов №2</t>
  </si>
  <si>
    <t>Комплект зажимов №22 (27)</t>
  </si>
  <si>
    <t>Комплект зажимов №23 (28)</t>
  </si>
  <si>
    <t>Комплект зажимов №24 (29)</t>
  </si>
  <si>
    <t>Комплект зажимов №25 (30)</t>
  </si>
  <si>
    <t>Комплект зажимов №26 (31)</t>
  </si>
  <si>
    <t xml:space="preserve">Комплект зажимов №3 </t>
  </si>
  <si>
    <t>Комплект зажимов №32 (33)</t>
  </si>
  <si>
    <t xml:space="preserve">Комплект зажимов №4 </t>
  </si>
  <si>
    <t>Комплект зажимов №4</t>
  </si>
  <si>
    <t>Комплект зажимов №5 (7)</t>
  </si>
  <si>
    <t>Комплект зажимов №5</t>
  </si>
  <si>
    <t xml:space="preserve">Комплект зажимов №6 (8) </t>
  </si>
  <si>
    <t>Комплект зажимов №6</t>
  </si>
  <si>
    <t>Комплект зажимов №7</t>
  </si>
  <si>
    <t>Комплект зажимов №8 (10)</t>
  </si>
  <si>
    <t>Комплект зажимов №9 (11)</t>
  </si>
  <si>
    <t>Комплект зажимов №17</t>
  </si>
  <si>
    <t xml:space="preserve">Комплект зажимов №2 (13,27) </t>
  </si>
  <si>
    <t>А 3710 (70)</t>
  </si>
  <si>
    <t>Комплект зажимов №1(3…26)</t>
  </si>
  <si>
    <t>Цена, руб</t>
  </si>
  <si>
    <t>КОМПЛЕКТЫ ЗАЖИМОВ</t>
  </si>
  <si>
    <t>663094, Россия, Красноярский край, г. Дивногорск, 
ул. Заводская, 1а/6,   http://www.dznva.ru</t>
  </si>
  <si>
    <r>
      <t>Отдел продаж по России:</t>
    </r>
    <r>
      <rPr>
        <sz val="10"/>
        <rFont val="Arial Cyr"/>
        <family val="0"/>
      </rPr>
      <t xml:space="preserve"> тел: (39144) 66-264, 
66-255, 66-211; факс: 33-208;   zakaz-va@dznva.ru </t>
    </r>
  </si>
  <si>
    <r>
      <t>Отдел ВЭД (экспортные поставки):</t>
    </r>
    <r>
      <rPr>
        <sz val="10"/>
        <rFont val="Arial Cyr"/>
        <family val="0"/>
      </rPr>
      <t xml:space="preserve"> тел.: (39144) 
66-545; 66-289, факс 66-800,   export@dznva.ru.</t>
    </r>
  </si>
  <si>
    <t>СЕРИЯ ВА61 (1P…4P, 1P+N…3P+N) 3</t>
  </si>
  <si>
    <r>
      <t xml:space="preserve">ВА 61-29 (Z, L, K), 
</t>
    </r>
    <r>
      <rPr>
        <b/>
        <sz val="10"/>
        <color indexed="10"/>
        <rFont val="Times New Roman"/>
        <family val="1"/>
      </rPr>
      <t>ВА61F29М (Z, K)</t>
    </r>
  </si>
  <si>
    <r>
      <t xml:space="preserve">ВА 61-29 (B, C, D), 
</t>
    </r>
    <r>
      <rPr>
        <b/>
        <sz val="10"/>
        <color indexed="10"/>
        <rFont val="Times New Roman"/>
        <family val="1"/>
      </rPr>
      <t>ВА61F29М (B, C, D)</t>
    </r>
  </si>
  <si>
    <t>до 320</t>
  </si>
  <si>
    <t>16 500 - 396 000</t>
  </si>
  <si>
    <t>165 00 - 528 000</t>
  </si>
  <si>
    <t>Цены указаны с  учетом  НДС</t>
  </si>
  <si>
    <r>
      <t xml:space="preserve"> </t>
    </r>
    <r>
      <rPr>
        <b/>
        <vertAlign val="superscript"/>
        <sz val="16"/>
        <rFont val="Times New Roman"/>
        <family val="1"/>
      </rPr>
      <t xml:space="preserve"> 
г. Минск, ул. Уручская 23, ком. 108
Исполнитель:Пузик Вадим +375 29 683 65 73 vel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</si>
</sst>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6"/>
      <color indexed="9"/>
      <name val="Arial Cyr"/>
      <family val="0"/>
    </font>
    <font>
      <b/>
      <sz val="10.5"/>
      <color indexed="8"/>
      <name val="Calibri"/>
      <family val="2"/>
    </font>
    <font>
      <b/>
      <u val="single"/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" fillId="0" borderId="10" xfId="53" applyNumberFormat="1" applyFont="1" applyBorder="1" applyAlignment="1">
      <alignment horizontal="left" wrapText="1"/>
      <protection/>
    </xf>
    <xf numFmtId="0" fontId="10" fillId="0" borderId="10" xfId="53" applyNumberFormat="1" applyFont="1" applyBorder="1" applyAlignment="1">
      <alignment horizontal="center" wrapText="1"/>
      <protection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0" fontId="3" fillId="0" borderId="12" xfId="61" applyNumberFormat="1" applyFont="1" applyBorder="1" applyAlignment="1">
      <alignment horizontal="right" vertical="center" wrapText="1"/>
    </xf>
    <xf numFmtId="170" fontId="3" fillId="0" borderId="20" xfId="61" applyNumberFormat="1" applyFont="1" applyBorder="1" applyAlignment="1">
      <alignment horizontal="right" vertical="center" wrapText="1"/>
    </xf>
    <xf numFmtId="170" fontId="3" fillId="0" borderId="13" xfId="61" applyNumberFormat="1" applyFont="1" applyBorder="1" applyAlignment="1">
      <alignment horizontal="right" vertical="center" wrapText="1"/>
    </xf>
    <xf numFmtId="170" fontId="3" fillId="0" borderId="17" xfId="61" applyNumberFormat="1" applyFont="1" applyBorder="1" applyAlignment="1">
      <alignment horizontal="right" vertical="center" wrapText="1"/>
    </xf>
    <xf numFmtId="170" fontId="3" fillId="0" borderId="18" xfId="61" applyNumberFormat="1" applyFont="1" applyBorder="1" applyAlignment="1">
      <alignment horizontal="right" vertical="center" wrapText="1"/>
    </xf>
    <xf numFmtId="170" fontId="3" fillId="0" borderId="22" xfId="61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0" fontId="3" fillId="0" borderId="12" xfId="61" applyNumberFormat="1" applyFont="1" applyFill="1" applyBorder="1" applyAlignment="1">
      <alignment horizontal="right" vertical="center" wrapText="1"/>
    </xf>
    <xf numFmtId="170" fontId="3" fillId="0" borderId="20" xfId="61" applyNumberFormat="1" applyFont="1" applyFill="1" applyBorder="1" applyAlignment="1">
      <alignment horizontal="right" vertical="center" wrapText="1"/>
    </xf>
    <xf numFmtId="170" fontId="3" fillId="0" borderId="13" xfId="61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58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3" fontId="3" fillId="0" borderId="12" xfId="61" applyFont="1" applyFill="1" applyBorder="1" applyAlignment="1">
      <alignment horizontal="right" vertical="center" wrapText="1"/>
    </xf>
    <xf numFmtId="43" fontId="3" fillId="0" borderId="20" xfId="61" applyFont="1" applyFill="1" applyBorder="1" applyAlignment="1">
      <alignment horizontal="right" vertical="center" wrapText="1"/>
    </xf>
    <xf numFmtId="43" fontId="3" fillId="0" borderId="13" xfId="6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8" fillId="32" borderId="12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1057275</xdr:colOff>
      <xdr:row>13</xdr:row>
      <xdr:rowOff>180975</xdr:rowOff>
    </xdr:from>
    <xdr:to>
      <xdr:col>8</xdr:col>
      <xdr:colOff>409575</xdr:colOff>
      <xdr:row>15</xdr:row>
      <xdr:rowOff>57150</xdr:rowOff>
    </xdr:to>
    <xdr:sp>
      <xdr:nvSpPr>
        <xdr:cNvPr id="1" name="AutoShape 110"/>
        <xdr:cNvSpPr>
          <a:spLocks/>
        </xdr:cNvSpPr>
      </xdr:nvSpPr>
      <xdr:spPr>
        <a:xfrm rot="468918">
          <a:off x="5705475" y="3248025"/>
          <a:ext cx="1143000" cy="295275"/>
        </a:xfrm>
        <a:prstGeom prst="irregularSeal2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7</xdr:col>
      <xdr:colOff>1209675</xdr:colOff>
      <xdr:row>15</xdr:row>
      <xdr:rowOff>171450</xdr:rowOff>
    </xdr:from>
    <xdr:to>
      <xdr:col>8</xdr:col>
      <xdr:colOff>600075</xdr:colOff>
      <xdr:row>17</xdr:row>
      <xdr:rowOff>47625</xdr:rowOff>
    </xdr:to>
    <xdr:sp>
      <xdr:nvSpPr>
        <xdr:cNvPr id="2" name="AutoShape 112"/>
        <xdr:cNvSpPr>
          <a:spLocks/>
        </xdr:cNvSpPr>
      </xdr:nvSpPr>
      <xdr:spPr>
        <a:xfrm rot="468918">
          <a:off x="5857875" y="3657600"/>
          <a:ext cx="1181100" cy="295275"/>
        </a:xfrm>
        <a:prstGeom prst="irregularSeal2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НОВИНКА</a:t>
          </a:r>
        </a:p>
      </xdr:txBody>
    </xdr:sp>
    <xdr:clientData/>
  </xdr:twoCellAnchor>
  <xdr:twoCellAnchor>
    <xdr:from>
      <xdr:col>1</xdr:col>
      <xdr:colOff>0</xdr:colOff>
      <xdr:row>1</xdr:row>
      <xdr:rowOff>171450</xdr:rowOff>
    </xdr:from>
    <xdr:to>
      <xdr:col>11</xdr:col>
      <xdr:colOff>1095375</xdr:colOff>
      <xdr:row>4</xdr:row>
      <xdr:rowOff>114300</xdr:rowOff>
    </xdr:to>
    <xdr:sp>
      <xdr:nvSpPr>
        <xdr:cNvPr id="3" name="Прямоугольник 3"/>
        <xdr:cNvSpPr>
          <a:spLocks/>
        </xdr:cNvSpPr>
      </xdr:nvSpPr>
      <xdr:spPr>
        <a:xfrm>
          <a:off x="47625" y="485775"/>
          <a:ext cx="88201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г. Минск, ул. Уручская 23, каб. 108,  </a:t>
          </a:r>
          <a:r>
            <a:rPr lang="en-US" cap="none" sz="1050" b="1" i="0" u="sng" baseline="0">
              <a:solidFill>
                <a:srgbClr val="000000"/>
              </a:solidFill>
            </a:rPr>
            <a:t>т/ф 8(017) 266-57-41</a:t>
          </a:r>
          <a:r>
            <a:rPr lang="en-US" cap="none" sz="1050" b="1" i="0" u="none" baseline="0">
              <a:solidFill>
                <a:srgbClr val="000000"/>
              </a:solidFill>
            </a:rPr>
            <a:t>,</a:t>
          </a:r>
          <a:r>
            <a:rPr lang="en-US" cap="none" sz="1050" b="1" i="0" u="none" baseline="0">
              <a:solidFill>
                <a:srgbClr val="000000"/>
              </a:solidFill>
            </a:rPr>
            <a:t>   </a:t>
          </a:r>
          <a:r>
            <a:rPr lang="en-US" cap="none" sz="1050" b="1" i="0" u="sng" baseline="0">
              <a:solidFill>
                <a:srgbClr val="000000"/>
              </a:solidFill>
            </a:rPr>
            <a:t>тел. 8(017) 266-08-43. 
</a:t>
          </a:r>
          <a:r>
            <a:rPr lang="en-US" cap="none" sz="1050" b="1" i="0" u="none" baseline="0">
              <a:solidFill>
                <a:srgbClr val="000000"/>
              </a:solidFill>
            </a:rPr>
            <a:t>УНП 191126515 ОКПО 378836615000 
</a:t>
          </a:r>
          <a:r>
            <a:rPr lang="en-US" cap="none" sz="1050" b="1" i="0" u="none" baseline="0">
              <a:solidFill>
                <a:srgbClr val="000000"/>
              </a:solidFill>
            </a:rPr>
            <a:t>р/с 3012046650015 в ЗАО "Минский транзитный банк" г. Минск, пр. Партизанский 6А, код 117
</a:t>
          </a:r>
          <a:r>
            <a:rPr lang="en-US" cap="none" sz="1000" b="1" i="0" u="none" baseline="0">
              <a:solidFill>
                <a:srgbClr val="000000"/>
              </a:solidFill>
            </a:rPr>
            <a:t>Исполнитель:Пузик Вадим +375 29 683 65 73 </a:t>
          </a:r>
          <a:r>
            <a:rPr lang="en-US" cap="none" sz="1000" b="1" i="0" u="none" baseline="0">
              <a:solidFill>
                <a:srgbClr val="000000"/>
              </a:solidFill>
            </a:rPr>
            <a:t>vel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3057525</xdr:colOff>
      <xdr:row>2</xdr:row>
      <xdr:rowOff>161925</xdr:rowOff>
    </xdr:to>
    <xdr:pic>
      <xdr:nvPicPr>
        <xdr:cNvPr id="1" name="Picture 19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tabSelected="1" zoomScalePageLayoutView="0" workbookViewId="0" topLeftCell="A1">
      <selection activeCell="N5" sqref="B1:N5"/>
    </sheetView>
  </sheetViews>
  <sheetFormatPr defaultColWidth="9.00390625" defaultRowHeight="12.75"/>
  <cols>
    <col min="1" max="1" width="0.6171875" style="0" customWidth="1"/>
    <col min="2" max="2" width="22.00390625" style="0" customWidth="1"/>
    <col min="3" max="3" width="19.375" style="0" customWidth="1"/>
    <col min="4" max="4" width="8.125" style="0" customWidth="1"/>
    <col min="5" max="5" width="1.875" style="0" customWidth="1"/>
    <col min="6" max="6" width="8.50390625" style="0" customWidth="1"/>
    <col min="7" max="7" width="0.5" style="0" customWidth="1"/>
    <col min="8" max="8" width="23.50390625" style="0" customWidth="1"/>
    <col min="9" max="9" width="14.50390625" style="0" customWidth="1"/>
    <col min="10" max="11" width="1.4921875" style="0" customWidth="1"/>
    <col min="12" max="12" width="14.50390625" style="0" customWidth="1"/>
    <col min="13" max="13" width="2.125" style="0" customWidth="1"/>
  </cols>
  <sheetData>
    <row r="1" spans="2:12" ht="24.75" customHeight="1">
      <c r="B1" s="22"/>
      <c r="C1" s="22"/>
      <c r="E1" s="30"/>
      <c r="F1" s="127"/>
      <c r="G1" s="127"/>
      <c r="H1" s="127"/>
      <c r="I1" s="127"/>
      <c r="J1" s="127"/>
      <c r="K1" s="127"/>
      <c r="L1" s="127"/>
    </row>
    <row r="2" spans="2:12" ht="25.5" customHeight="1">
      <c r="B2" s="22"/>
      <c r="C2" s="22"/>
      <c r="D2" s="22"/>
      <c r="E2" s="22"/>
      <c r="F2" s="128"/>
      <c r="G2" s="127"/>
      <c r="H2" s="127"/>
      <c r="I2" s="127"/>
      <c r="J2" s="127"/>
      <c r="K2" s="127"/>
      <c r="L2" s="127"/>
    </row>
    <row r="3" spans="2:12" ht="25.5" customHeight="1">
      <c r="B3" s="22"/>
      <c r="C3" s="22"/>
      <c r="D3" s="22"/>
      <c r="E3" s="22"/>
      <c r="F3" s="128"/>
      <c r="G3" s="127"/>
      <c r="H3" s="127"/>
      <c r="I3" s="127"/>
      <c r="J3" s="127"/>
      <c r="K3" s="127"/>
      <c r="L3" s="127"/>
    </row>
    <row r="4" ht="18" customHeight="1"/>
    <row r="5" spans="2:12" ht="13.5" customHeight="1">
      <c r="B5" s="95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2:12" ht="18.75" customHeight="1">
      <c r="B6" s="107" t="s">
        <v>116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6.5" customHeight="1">
      <c r="B7" s="6" t="s">
        <v>0</v>
      </c>
      <c r="C7" s="6" t="s">
        <v>3</v>
      </c>
      <c r="D7" s="98" t="s">
        <v>1</v>
      </c>
      <c r="E7" s="98"/>
      <c r="F7" s="98"/>
      <c r="G7" s="7"/>
      <c r="H7" s="6" t="s">
        <v>0</v>
      </c>
      <c r="I7" s="6" t="s">
        <v>39</v>
      </c>
      <c r="J7" s="98" t="s">
        <v>1</v>
      </c>
      <c r="K7" s="98"/>
      <c r="L7" s="98"/>
    </row>
    <row r="8" spans="2:12" ht="16.5" customHeight="1">
      <c r="B8" s="111" t="s">
        <v>2</v>
      </c>
      <c r="C8" s="112"/>
      <c r="D8" s="112"/>
      <c r="E8" s="112"/>
      <c r="F8" s="113"/>
      <c r="G8" s="7"/>
      <c r="H8" s="111" t="s">
        <v>41</v>
      </c>
      <c r="I8" s="112"/>
      <c r="J8" s="112"/>
      <c r="K8" s="112"/>
      <c r="L8" s="113"/>
    </row>
    <row r="9" spans="2:12" ht="16.5" customHeight="1">
      <c r="B9" s="109" t="s">
        <v>59</v>
      </c>
      <c r="C9" s="3">
        <v>1000</v>
      </c>
      <c r="D9" s="54">
        <f>27510*1.2*275</f>
        <v>9078300</v>
      </c>
      <c r="E9" s="55"/>
      <c r="F9" s="56"/>
      <c r="G9" s="8"/>
      <c r="H9" s="9" t="s">
        <v>61</v>
      </c>
      <c r="I9" s="15" t="s">
        <v>42</v>
      </c>
      <c r="J9" s="86">
        <f>455*1.2*275</f>
        <v>150150</v>
      </c>
      <c r="K9" s="87"/>
      <c r="L9" s="88"/>
    </row>
    <row r="10" spans="2:12" ht="16.5" customHeight="1">
      <c r="B10" s="110"/>
      <c r="C10" s="4">
        <v>1600</v>
      </c>
      <c r="D10" s="61">
        <f>44500*1.2*275</f>
        <v>14685000</v>
      </c>
      <c r="E10" s="49"/>
      <c r="F10" s="50"/>
      <c r="G10" s="8"/>
      <c r="H10" s="9" t="s">
        <v>43</v>
      </c>
      <c r="I10" s="15" t="s">
        <v>42</v>
      </c>
      <c r="J10" s="61">
        <f>533*1.2*275</f>
        <v>175890</v>
      </c>
      <c r="K10" s="49"/>
      <c r="L10" s="50"/>
    </row>
    <row r="11" spans="2:12" ht="16.5" customHeight="1">
      <c r="B11" s="2" t="s">
        <v>5</v>
      </c>
      <c r="C11" s="4" t="s">
        <v>4</v>
      </c>
      <c r="D11" s="61">
        <f>1260*1.2*275</f>
        <v>415800</v>
      </c>
      <c r="E11" s="49"/>
      <c r="F11" s="50"/>
      <c r="G11" s="27"/>
      <c r="H11" s="12" t="s">
        <v>61</v>
      </c>
      <c r="I11" s="16" t="s">
        <v>4</v>
      </c>
      <c r="J11" s="61">
        <f>560*1.2*275</f>
        <v>184800</v>
      </c>
      <c r="K11" s="49"/>
      <c r="L11" s="50"/>
    </row>
    <row r="12" spans="2:12" ht="16.5" customHeight="1">
      <c r="B12" s="117" t="s">
        <v>6</v>
      </c>
      <c r="C12" s="4" t="s">
        <v>4</v>
      </c>
      <c r="D12" s="61">
        <f>1538*1.2*275</f>
        <v>507540</v>
      </c>
      <c r="E12" s="49"/>
      <c r="F12" s="50"/>
      <c r="G12" s="17"/>
      <c r="H12" s="12" t="s">
        <v>43</v>
      </c>
      <c r="I12" s="16" t="s">
        <v>4</v>
      </c>
      <c r="J12" s="86">
        <f>660*1.2*275</f>
        <v>217800</v>
      </c>
      <c r="K12" s="87"/>
      <c r="L12" s="88"/>
    </row>
    <row r="13" spans="2:12" ht="16.5" customHeight="1">
      <c r="B13" s="126"/>
      <c r="C13" s="4" t="s">
        <v>7</v>
      </c>
      <c r="D13" s="61">
        <f>1803*1.2*275</f>
        <v>594990</v>
      </c>
      <c r="E13" s="49"/>
      <c r="F13" s="50"/>
      <c r="G13" s="8"/>
      <c r="H13" s="111" t="s">
        <v>110</v>
      </c>
      <c r="I13" s="112"/>
      <c r="J13" s="112"/>
      <c r="K13" s="112"/>
      <c r="L13" s="113"/>
    </row>
    <row r="14" spans="2:12" ht="16.5" customHeight="1">
      <c r="B14" s="109"/>
      <c r="C14" s="4" t="s">
        <v>9</v>
      </c>
      <c r="D14" s="114">
        <f>2021*1.2*275</f>
        <v>666930</v>
      </c>
      <c r="E14" s="115"/>
      <c r="F14" s="116"/>
      <c r="G14" s="8"/>
      <c r="H14" s="117" t="s">
        <v>111</v>
      </c>
      <c r="I14" s="15" t="s">
        <v>31</v>
      </c>
      <c r="J14" s="86">
        <f>294*1.2*275</f>
        <v>97020</v>
      </c>
      <c r="K14" s="87"/>
      <c r="L14" s="88"/>
    </row>
    <row r="15" spans="2:12" ht="16.5" customHeight="1">
      <c r="B15" s="117" t="s">
        <v>8</v>
      </c>
      <c r="C15" s="4" t="s">
        <v>4</v>
      </c>
      <c r="D15" s="61">
        <f>1767*1.2*275</f>
        <v>583110</v>
      </c>
      <c r="E15" s="49"/>
      <c r="F15" s="50"/>
      <c r="G15" s="8"/>
      <c r="H15" s="109"/>
      <c r="I15" s="15" t="s">
        <v>33</v>
      </c>
      <c r="J15" s="61">
        <f>183*1.2*275</f>
        <v>60390</v>
      </c>
      <c r="K15" s="49"/>
      <c r="L15" s="50"/>
    </row>
    <row r="16" spans="2:12" ht="16.5" customHeight="1">
      <c r="B16" s="126"/>
      <c r="C16" s="4" t="s">
        <v>7</v>
      </c>
      <c r="D16" s="61">
        <f>1959*1.2*275</f>
        <v>646469.9999999999</v>
      </c>
      <c r="E16" s="49"/>
      <c r="F16" s="50"/>
      <c r="G16" s="8"/>
      <c r="H16" s="117" t="s">
        <v>112</v>
      </c>
      <c r="I16" s="99" t="s">
        <v>32</v>
      </c>
      <c r="J16" s="101">
        <f>128*1.2*275</f>
        <v>42240</v>
      </c>
      <c r="K16" s="102"/>
      <c r="L16" s="103"/>
    </row>
    <row r="17" spans="2:12" ht="16.5" customHeight="1">
      <c r="B17" s="109"/>
      <c r="C17" s="4" t="s">
        <v>9</v>
      </c>
      <c r="D17" s="61">
        <f>2221*1.2*275</f>
        <v>732930</v>
      </c>
      <c r="E17" s="49"/>
      <c r="F17" s="50"/>
      <c r="G17" s="8"/>
      <c r="H17" s="118"/>
      <c r="I17" s="100"/>
      <c r="J17" s="104"/>
      <c r="K17" s="105"/>
      <c r="L17" s="106"/>
    </row>
    <row r="18" spans="2:14" ht="16.5" customHeight="1">
      <c r="B18" s="117" t="s">
        <v>10</v>
      </c>
      <c r="C18" s="4" t="s">
        <v>12</v>
      </c>
      <c r="D18" s="61">
        <f>5278*1.2*275</f>
        <v>1741739.9999999998</v>
      </c>
      <c r="E18" s="49"/>
      <c r="F18" s="50"/>
      <c r="G18" s="8"/>
      <c r="H18" s="9" t="s">
        <v>69</v>
      </c>
      <c r="I18" s="15">
        <v>63</v>
      </c>
      <c r="J18" s="83">
        <f>41*1.2*275</f>
        <v>13529.999999999998</v>
      </c>
      <c r="K18" s="84"/>
      <c r="L18" s="85"/>
      <c r="N18" s="29"/>
    </row>
    <row r="19" spans="2:14" ht="16.5" customHeight="1">
      <c r="B19" s="109"/>
      <c r="C19" s="4" t="s">
        <v>13</v>
      </c>
      <c r="D19" s="89">
        <f>5625*1.2*275</f>
        <v>1856250</v>
      </c>
      <c r="E19" s="90"/>
      <c r="F19" s="91"/>
      <c r="G19" s="8"/>
      <c r="H19" s="111" t="s">
        <v>34</v>
      </c>
      <c r="I19" s="112"/>
      <c r="J19" s="112"/>
      <c r="K19" s="112"/>
      <c r="L19" s="113"/>
      <c r="N19" s="29"/>
    </row>
    <row r="20" spans="2:14" ht="16.5" customHeight="1">
      <c r="B20" s="117" t="s">
        <v>11</v>
      </c>
      <c r="C20" s="4" t="s">
        <v>113</v>
      </c>
      <c r="D20" s="89">
        <f>12100*1.2*275</f>
        <v>3993000</v>
      </c>
      <c r="E20" s="90"/>
      <c r="F20" s="91"/>
      <c r="G20" s="8"/>
      <c r="H20" s="2" t="s">
        <v>35</v>
      </c>
      <c r="I20" s="4" t="s">
        <v>37</v>
      </c>
      <c r="J20" s="54">
        <f>676*1.2*275</f>
        <v>223079.99999999997</v>
      </c>
      <c r="K20" s="55"/>
      <c r="L20" s="56"/>
      <c r="N20" s="37"/>
    </row>
    <row r="21" spans="2:14" ht="16.5" customHeight="1">
      <c r="B21" s="109"/>
      <c r="C21" s="4" t="s">
        <v>13</v>
      </c>
      <c r="D21" s="92">
        <f>16400*1.2*275</f>
        <v>5412000</v>
      </c>
      <c r="E21" s="93"/>
      <c r="F21" s="94"/>
      <c r="G21" s="8"/>
      <c r="H21" s="2" t="s">
        <v>36</v>
      </c>
      <c r="I21" s="4" t="s">
        <v>38</v>
      </c>
      <c r="J21" s="54">
        <f>738*1.2*275</f>
        <v>243540</v>
      </c>
      <c r="K21" s="55"/>
      <c r="L21" s="56"/>
      <c r="N21" s="37"/>
    </row>
    <row r="22" spans="2:14" ht="16.5" customHeight="1">
      <c r="B22" s="111" t="s">
        <v>65</v>
      </c>
      <c r="C22" s="112"/>
      <c r="D22" s="112"/>
      <c r="E22" s="112"/>
      <c r="F22" s="113"/>
      <c r="G22" s="28"/>
      <c r="H22" s="111" t="s">
        <v>40</v>
      </c>
      <c r="I22" s="112"/>
      <c r="J22" s="112"/>
      <c r="K22" s="112"/>
      <c r="L22" s="113"/>
      <c r="N22" s="37"/>
    </row>
    <row r="23" spans="2:12" ht="16.5" customHeight="1">
      <c r="B23" s="65" t="s">
        <v>14</v>
      </c>
      <c r="C23" s="66"/>
      <c r="D23" s="86">
        <f>134*1.2*275</f>
        <v>44219.99999999999</v>
      </c>
      <c r="E23" s="87"/>
      <c r="F23" s="88"/>
      <c r="G23" s="28"/>
      <c r="H23" s="65" t="s">
        <v>14</v>
      </c>
      <c r="I23" s="66"/>
      <c r="J23" s="54">
        <f>109*1.2*275</f>
        <v>35969.99999999999</v>
      </c>
      <c r="K23" s="55"/>
      <c r="L23" s="56"/>
    </row>
    <row r="24" spans="2:12" ht="16.5" customHeight="1">
      <c r="B24" s="67" t="s">
        <v>15</v>
      </c>
      <c r="C24" s="68"/>
      <c r="D24" s="61">
        <f>172*1.2*275</f>
        <v>56760</v>
      </c>
      <c r="E24" s="49"/>
      <c r="F24" s="50"/>
      <c r="G24" s="28"/>
      <c r="H24" s="57" t="s">
        <v>44</v>
      </c>
      <c r="I24" s="58"/>
      <c r="J24" s="54">
        <f>70*1.2*275</f>
        <v>23100</v>
      </c>
      <c r="K24" s="55"/>
      <c r="L24" s="56"/>
    </row>
    <row r="25" spans="2:12" ht="16.5" customHeight="1">
      <c r="B25" s="65" t="s">
        <v>16</v>
      </c>
      <c r="C25" s="66"/>
      <c r="D25" s="86">
        <f>87*1.2*275</f>
        <v>28709.999999999996</v>
      </c>
      <c r="E25" s="87"/>
      <c r="F25" s="88"/>
      <c r="G25" s="28"/>
      <c r="H25" s="57" t="s">
        <v>45</v>
      </c>
      <c r="I25" s="58"/>
      <c r="J25" s="54">
        <f>33*1.2*275</f>
        <v>10890</v>
      </c>
      <c r="K25" s="55"/>
      <c r="L25" s="56"/>
    </row>
    <row r="26" spans="2:12" ht="16.5" customHeight="1">
      <c r="B26" s="67" t="s">
        <v>17</v>
      </c>
      <c r="C26" s="68"/>
      <c r="D26" s="61">
        <f>267*1.2*275</f>
        <v>88110</v>
      </c>
      <c r="E26" s="49"/>
      <c r="F26" s="50"/>
      <c r="G26" s="28"/>
      <c r="H26" s="57" t="s">
        <v>46</v>
      </c>
      <c r="I26" s="58"/>
      <c r="J26" s="54">
        <f>11*1.2*275</f>
        <v>3630</v>
      </c>
      <c r="K26" s="55"/>
      <c r="L26" s="56"/>
    </row>
    <row r="27" spans="2:12" ht="16.5" customHeight="1">
      <c r="B27" s="67" t="s">
        <v>18</v>
      </c>
      <c r="C27" s="68"/>
      <c r="D27" s="61">
        <f>267*1.2*275</f>
        <v>88110</v>
      </c>
      <c r="E27" s="49"/>
      <c r="F27" s="50"/>
      <c r="G27" s="28"/>
      <c r="H27" s="57" t="s">
        <v>48</v>
      </c>
      <c r="I27" s="58"/>
      <c r="J27" s="54">
        <f>109*1.2*275</f>
        <v>35969.99999999999</v>
      </c>
      <c r="K27" s="55"/>
      <c r="L27" s="56"/>
    </row>
    <row r="28" spans="2:12" ht="16.5" customHeight="1">
      <c r="B28" s="65" t="s">
        <v>20</v>
      </c>
      <c r="C28" s="66"/>
      <c r="D28" s="90">
        <f>2875*1.2*275</f>
        <v>948750</v>
      </c>
      <c r="E28" s="52"/>
      <c r="F28" s="53"/>
      <c r="G28" s="28"/>
      <c r="H28" s="57" t="s">
        <v>47</v>
      </c>
      <c r="I28" s="58"/>
      <c r="J28" s="86">
        <f>141*1.2*275</f>
        <v>46530</v>
      </c>
      <c r="K28" s="87"/>
      <c r="L28" s="88"/>
    </row>
    <row r="29" spans="2:12" ht="16.5" customHeight="1">
      <c r="B29" s="10" t="s">
        <v>21</v>
      </c>
      <c r="C29" s="11"/>
      <c r="D29" s="121">
        <f>4700*1.2*275</f>
        <v>1551000</v>
      </c>
      <c r="E29" s="121"/>
      <c r="F29" s="121"/>
      <c r="G29" s="28"/>
      <c r="H29" s="57" t="s">
        <v>63</v>
      </c>
      <c r="I29" s="58"/>
      <c r="J29" s="54">
        <f>25*1.2*275</f>
        <v>8250</v>
      </c>
      <c r="K29" s="55"/>
      <c r="L29" s="56"/>
    </row>
    <row r="30" spans="2:12" ht="16.5" customHeight="1">
      <c r="B30" s="10" t="s">
        <v>22</v>
      </c>
      <c r="C30" s="11"/>
      <c r="D30" s="121">
        <f>5555*1.2*275</f>
        <v>1833150</v>
      </c>
      <c r="E30" s="121"/>
      <c r="F30" s="121"/>
      <c r="G30" s="28"/>
      <c r="H30" s="111" t="s">
        <v>49</v>
      </c>
      <c r="I30" s="112"/>
      <c r="J30" s="112"/>
      <c r="K30" s="112"/>
      <c r="L30" s="113"/>
    </row>
    <row r="31" spans="2:17" ht="16.5" customHeight="1">
      <c r="B31" s="10" t="s">
        <v>23</v>
      </c>
      <c r="C31" s="11"/>
      <c r="D31" s="122">
        <f>7855*1.2*275</f>
        <v>2592150</v>
      </c>
      <c r="E31" s="122"/>
      <c r="F31" s="122"/>
      <c r="G31" s="28"/>
      <c r="H31" s="5" t="s">
        <v>50</v>
      </c>
      <c r="I31" s="4" t="s">
        <v>55</v>
      </c>
      <c r="J31" s="49">
        <f>5602.3*1.2*275</f>
        <v>1848759</v>
      </c>
      <c r="K31" s="49"/>
      <c r="L31" s="50"/>
      <c r="N31" s="38"/>
      <c r="O31" s="38"/>
      <c r="P31" s="38"/>
      <c r="Q31" s="39"/>
    </row>
    <row r="32" spans="2:17" ht="16.5" customHeight="1">
      <c r="B32" s="10" t="s">
        <v>24</v>
      </c>
      <c r="C32" s="11"/>
      <c r="D32" s="121">
        <f>3386*1.2*275</f>
        <v>1117380</v>
      </c>
      <c r="E32" s="121"/>
      <c r="F32" s="121"/>
      <c r="G32" s="8"/>
      <c r="H32" s="5" t="s">
        <v>51</v>
      </c>
      <c r="I32" s="4" t="s">
        <v>7</v>
      </c>
      <c r="J32" s="49">
        <f>6460.3*1.2*275</f>
        <v>2131899</v>
      </c>
      <c r="K32" s="49"/>
      <c r="L32" s="50"/>
      <c r="N32" s="38"/>
      <c r="O32" s="38"/>
      <c r="P32" s="38"/>
      <c r="Q32" s="39"/>
    </row>
    <row r="33" spans="2:17" ht="16.5" customHeight="1">
      <c r="B33" s="10" t="s">
        <v>25</v>
      </c>
      <c r="C33" s="11"/>
      <c r="D33" s="121">
        <f>3680*1.2*275</f>
        <v>1214400</v>
      </c>
      <c r="E33" s="121"/>
      <c r="F33" s="121"/>
      <c r="G33" s="28"/>
      <c r="H33" s="5" t="s">
        <v>52</v>
      </c>
      <c r="I33" s="4">
        <v>160</v>
      </c>
      <c r="J33" s="49">
        <f>4631*1.2*275</f>
        <v>1528230</v>
      </c>
      <c r="K33" s="49"/>
      <c r="L33" s="50"/>
      <c r="N33" s="38"/>
      <c r="O33" s="38"/>
      <c r="P33" s="38"/>
      <c r="Q33" s="39"/>
    </row>
    <row r="34" spans="2:17" ht="16.5" customHeight="1">
      <c r="B34" s="10" t="s">
        <v>28</v>
      </c>
      <c r="C34" s="11"/>
      <c r="D34" s="121">
        <f>5491*1.2*275</f>
        <v>1812030</v>
      </c>
      <c r="E34" s="121"/>
      <c r="F34" s="121"/>
      <c r="G34" s="28"/>
      <c r="H34" s="5" t="s">
        <v>53</v>
      </c>
      <c r="I34" s="4">
        <v>160</v>
      </c>
      <c r="J34" s="49">
        <f>6452.6*1.2*275</f>
        <v>2129358</v>
      </c>
      <c r="K34" s="49"/>
      <c r="L34" s="50"/>
      <c r="N34" s="38"/>
      <c r="O34" s="38"/>
      <c r="P34" s="38"/>
      <c r="Q34" s="39"/>
    </row>
    <row r="35" spans="2:17" ht="16.5" customHeight="1">
      <c r="B35" s="10" t="s">
        <v>26</v>
      </c>
      <c r="C35" s="11"/>
      <c r="D35" s="121">
        <f>430*1.2*275</f>
        <v>141900</v>
      </c>
      <c r="E35" s="121"/>
      <c r="F35" s="121"/>
      <c r="G35" s="28"/>
      <c r="H35" s="5" t="s">
        <v>54</v>
      </c>
      <c r="I35" s="4" t="s">
        <v>7</v>
      </c>
      <c r="J35" s="49">
        <f>7499.8*1.2*275</f>
        <v>2474934</v>
      </c>
      <c r="K35" s="49"/>
      <c r="L35" s="50"/>
      <c r="N35" s="38"/>
      <c r="O35" s="38"/>
      <c r="P35" s="38"/>
      <c r="Q35" s="39"/>
    </row>
    <row r="36" spans="2:17" ht="16.5" customHeight="1">
      <c r="B36" s="10" t="s">
        <v>27</v>
      </c>
      <c r="C36" s="11"/>
      <c r="D36" s="121">
        <f>430*1.2*275</f>
        <v>141900</v>
      </c>
      <c r="E36" s="121"/>
      <c r="F36" s="121"/>
      <c r="G36" s="28"/>
      <c r="H36" s="111" t="s">
        <v>64</v>
      </c>
      <c r="I36" s="112"/>
      <c r="J36" s="112"/>
      <c r="K36" s="112"/>
      <c r="L36" s="113"/>
      <c r="N36" s="38"/>
      <c r="O36" s="38"/>
      <c r="P36" s="38"/>
      <c r="Q36" s="39"/>
    </row>
    <row r="37" spans="2:17" ht="16.5" customHeight="1">
      <c r="B37" s="59" t="s">
        <v>66</v>
      </c>
      <c r="C37" s="14" t="s">
        <v>67</v>
      </c>
      <c r="D37" s="123" t="s">
        <v>114</v>
      </c>
      <c r="E37" s="124"/>
      <c r="F37" s="125"/>
      <c r="G37" s="28"/>
      <c r="H37" s="119" t="s">
        <v>56</v>
      </c>
      <c r="I37" s="120"/>
      <c r="J37" s="61">
        <f>3200*1.2*275</f>
        <v>1056000</v>
      </c>
      <c r="K37" s="49"/>
      <c r="L37" s="50"/>
      <c r="N37" s="38"/>
      <c r="O37" s="38"/>
      <c r="P37" s="38"/>
      <c r="Q37" s="39"/>
    </row>
    <row r="38" spans="2:12" ht="16.5" customHeight="1">
      <c r="B38" s="60"/>
      <c r="C38" s="14" t="s">
        <v>68</v>
      </c>
      <c r="D38" s="51" t="s">
        <v>115</v>
      </c>
      <c r="E38" s="52"/>
      <c r="F38" s="53"/>
      <c r="G38" s="13"/>
      <c r="H38" s="57" t="s">
        <v>60</v>
      </c>
      <c r="I38" s="58"/>
      <c r="J38" s="54">
        <f>5500*1.2*275</f>
        <v>1815000</v>
      </c>
      <c r="K38" s="55"/>
      <c r="L38" s="56"/>
    </row>
    <row r="39" spans="2:12" ht="16.5" customHeight="1">
      <c r="B39" s="63" t="s">
        <v>30</v>
      </c>
      <c r="C39" s="64"/>
      <c r="D39" s="69">
        <f>65*1.2*275</f>
        <v>21450</v>
      </c>
      <c r="E39" s="70"/>
      <c r="F39" s="71"/>
      <c r="G39" s="28"/>
      <c r="H39" s="57" t="s">
        <v>57</v>
      </c>
      <c r="I39" s="58"/>
      <c r="J39" s="54">
        <f>2844*1.2*275</f>
        <v>938519.9999999999</v>
      </c>
      <c r="K39" s="55"/>
      <c r="L39" s="56"/>
    </row>
    <row r="40" spans="2:12" ht="16.5" customHeight="1">
      <c r="B40" s="65" t="s">
        <v>62</v>
      </c>
      <c r="C40" s="66"/>
      <c r="D40" s="69">
        <f>65*1.2*275</f>
        <v>21450</v>
      </c>
      <c r="E40" s="70"/>
      <c r="F40" s="71"/>
      <c r="G40" s="28"/>
      <c r="H40" s="75" t="s">
        <v>58</v>
      </c>
      <c r="I40" s="76"/>
      <c r="J40" s="72">
        <f>580*1.2*275</f>
        <v>191400</v>
      </c>
      <c r="K40" s="73"/>
      <c r="L40" s="74"/>
    </row>
    <row r="41" spans="2:12" ht="16.5" customHeight="1">
      <c r="B41" s="67" t="s">
        <v>19</v>
      </c>
      <c r="C41" s="68"/>
      <c r="D41" s="61">
        <f>38*1.2*275</f>
        <v>12540</v>
      </c>
      <c r="E41" s="49"/>
      <c r="F41" s="50"/>
      <c r="G41" s="8"/>
      <c r="H41" s="77"/>
      <c r="I41" s="78"/>
      <c r="J41" s="78"/>
      <c r="K41" s="78"/>
      <c r="L41" s="79"/>
    </row>
    <row r="42" spans="2:14" ht="16.5" customHeight="1">
      <c r="B42" s="135" t="s">
        <v>29</v>
      </c>
      <c r="C42" s="136"/>
      <c r="D42" s="132">
        <f>5890*1.2*275</f>
        <v>1943700</v>
      </c>
      <c r="E42" s="133"/>
      <c r="F42" s="134"/>
      <c r="G42" s="8"/>
      <c r="H42" s="80"/>
      <c r="I42" s="81"/>
      <c r="J42" s="81"/>
      <c r="K42" s="81"/>
      <c r="L42" s="82"/>
      <c r="N42" s="37"/>
    </row>
    <row r="43" spans="2:14" ht="7.5" customHeight="1">
      <c r="B43" s="40"/>
      <c r="C43" s="45"/>
      <c r="D43" s="41"/>
      <c r="E43" s="42"/>
      <c r="F43" s="42"/>
      <c r="G43" s="8"/>
      <c r="H43" s="43"/>
      <c r="I43" s="43"/>
      <c r="J43" s="43"/>
      <c r="K43" s="43"/>
      <c r="L43" s="44"/>
      <c r="N43" s="37"/>
    </row>
    <row r="44" spans="2:12" ht="16.5" customHeight="1">
      <c r="B44" s="46" t="s">
        <v>117</v>
      </c>
      <c r="C44" s="47"/>
      <c r="D44" s="47"/>
      <c r="E44" s="47"/>
      <c r="F44" s="47"/>
      <c r="G44" s="47"/>
      <c r="H44" s="47"/>
      <c r="I44" s="47"/>
      <c r="J44" s="47"/>
      <c r="K44" s="47"/>
      <c r="L44" s="48"/>
    </row>
    <row r="45" spans="2:12" ht="16.5" customHeigh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1"/>
    </row>
    <row r="46" spans="2:12" ht="16.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2:12" ht="16.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ht="3" customHeight="1">
      <c r="B48" s="1"/>
    </row>
    <row r="49" ht="12.75" customHeight="1">
      <c r="B49" s="31"/>
    </row>
  </sheetData>
  <sheetProtection/>
  <mergeCells count="109">
    <mergeCell ref="B47:L47"/>
    <mergeCell ref="F1:L1"/>
    <mergeCell ref="F2:L2"/>
    <mergeCell ref="F3:L3"/>
    <mergeCell ref="H36:L36"/>
    <mergeCell ref="B45:L45"/>
    <mergeCell ref="D42:F42"/>
    <mergeCell ref="B42:C42"/>
    <mergeCell ref="J26:L26"/>
    <mergeCell ref="J27:L27"/>
    <mergeCell ref="J25:L25"/>
    <mergeCell ref="J21:L21"/>
    <mergeCell ref="H24:I24"/>
    <mergeCell ref="J28:L28"/>
    <mergeCell ref="H29:I29"/>
    <mergeCell ref="J29:L29"/>
    <mergeCell ref="H26:I26"/>
    <mergeCell ref="H27:I27"/>
    <mergeCell ref="H28:I28"/>
    <mergeCell ref="B25:C25"/>
    <mergeCell ref="B26:C26"/>
    <mergeCell ref="B28:C28"/>
    <mergeCell ref="B27:C27"/>
    <mergeCell ref="D25:F25"/>
    <mergeCell ref="D29:F29"/>
    <mergeCell ref="D27:F27"/>
    <mergeCell ref="D28:F28"/>
    <mergeCell ref="D26:F26"/>
    <mergeCell ref="B12:B14"/>
    <mergeCell ref="B22:F22"/>
    <mergeCell ref="B15:B17"/>
    <mergeCell ref="D12:F12"/>
    <mergeCell ref="D15:F15"/>
    <mergeCell ref="D16:F16"/>
    <mergeCell ref="D17:F17"/>
    <mergeCell ref="B18:B19"/>
    <mergeCell ref="B20:B21"/>
    <mergeCell ref="D19:F19"/>
    <mergeCell ref="D30:F30"/>
    <mergeCell ref="D31:F31"/>
    <mergeCell ref="D33:F33"/>
    <mergeCell ref="D35:F35"/>
    <mergeCell ref="D36:F36"/>
    <mergeCell ref="D39:F39"/>
    <mergeCell ref="D37:F37"/>
    <mergeCell ref="J31:L31"/>
    <mergeCell ref="H37:I37"/>
    <mergeCell ref="J37:L37"/>
    <mergeCell ref="J32:L32"/>
    <mergeCell ref="J33:L33"/>
    <mergeCell ref="D32:F32"/>
    <mergeCell ref="D34:F34"/>
    <mergeCell ref="J10:L10"/>
    <mergeCell ref="J15:L15"/>
    <mergeCell ref="H13:L13"/>
    <mergeCell ref="J14:L14"/>
    <mergeCell ref="H14:H15"/>
    <mergeCell ref="H30:L30"/>
    <mergeCell ref="H25:I25"/>
    <mergeCell ref="J20:L20"/>
    <mergeCell ref="H22:L22"/>
    <mergeCell ref="J24:L24"/>
    <mergeCell ref="D10:F10"/>
    <mergeCell ref="D11:F11"/>
    <mergeCell ref="D14:F14"/>
    <mergeCell ref="H23:I23"/>
    <mergeCell ref="H16:H17"/>
    <mergeCell ref="H8:L8"/>
    <mergeCell ref="H19:L19"/>
    <mergeCell ref="D13:F13"/>
    <mergeCell ref="J12:L12"/>
    <mergeCell ref="J11:L11"/>
    <mergeCell ref="B5:L5"/>
    <mergeCell ref="J7:L7"/>
    <mergeCell ref="I16:I17"/>
    <mergeCell ref="J16:L17"/>
    <mergeCell ref="B6:L6"/>
    <mergeCell ref="B9:B10"/>
    <mergeCell ref="J9:L9"/>
    <mergeCell ref="D7:F7"/>
    <mergeCell ref="B8:F8"/>
    <mergeCell ref="D9:F9"/>
    <mergeCell ref="J18:L18"/>
    <mergeCell ref="D23:F23"/>
    <mergeCell ref="J23:L23"/>
    <mergeCell ref="B24:C24"/>
    <mergeCell ref="D24:F24"/>
    <mergeCell ref="B23:C23"/>
    <mergeCell ref="D18:F18"/>
    <mergeCell ref="D20:F20"/>
    <mergeCell ref="D21:F21"/>
    <mergeCell ref="B46:L46"/>
    <mergeCell ref="B39:C39"/>
    <mergeCell ref="B40:C40"/>
    <mergeCell ref="B41:C41"/>
    <mergeCell ref="D40:F40"/>
    <mergeCell ref="H39:I39"/>
    <mergeCell ref="J39:L39"/>
    <mergeCell ref="J40:L40"/>
    <mergeCell ref="H40:I40"/>
    <mergeCell ref="H41:L42"/>
    <mergeCell ref="B44:L44"/>
    <mergeCell ref="J34:L34"/>
    <mergeCell ref="J35:L35"/>
    <mergeCell ref="D38:F38"/>
    <mergeCell ref="J38:L38"/>
    <mergeCell ref="H38:I38"/>
    <mergeCell ref="B37:B38"/>
    <mergeCell ref="D41:F41"/>
  </mergeCells>
  <printOptions/>
  <pageMargins left="0.3937007874015748" right="0.1968503937007874" top="0.3937007874015748" bottom="0.3937007874015748" header="0.15748031496062992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.875" style="0" customWidth="1"/>
    <col min="2" max="2" width="45.50390625" style="0" customWidth="1"/>
    <col min="3" max="3" width="18.625" style="0" customWidth="1"/>
    <col min="4" max="5" width="14.625" style="34" customWidth="1"/>
  </cols>
  <sheetData>
    <row r="1" spans="2:9" ht="24.75" customHeight="1">
      <c r="B1" s="22"/>
      <c r="C1" s="127" t="s">
        <v>107</v>
      </c>
      <c r="D1" s="127"/>
      <c r="E1" s="127"/>
      <c r="F1" s="30"/>
      <c r="G1" s="30"/>
      <c r="H1" s="30"/>
      <c r="I1" s="30"/>
    </row>
    <row r="2" spans="2:9" ht="25.5" customHeight="1">
      <c r="B2" s="22"/>
      <c r="C2" s="128" t="s">
        <v>108</v>
      </c>
      <c r="D2" s="128"/>
      <c r="E2" s="128"/>
      <c r="F2" s="30"/>
      <c r="G2" s="30"/>
      <c r="H2" s="30"/>
      <c r="I2" s="30"/>
    </row>
    <row r="3" spans="2:9" ht="25.5" customHeight="1">
      <c r="B3" s="22"/>
      <c r="C3" s="128" t="s">
        <v>109</v>
      </c>
      <c r="D3" s="128"/>
      <c r="E3" s="128"/>
      <c r="F3" s="30"/>
      <c r="G3" s="30"/>
      <c r="H3" s="30"/>
      <c r="I3" s="30"/>
    </row>
    <row r="4" spans="3:4" ht="9" customHeight="1">
      <c r="C4" s="24"/>
      <c r="D4" s="33"/>
    </row>
    <row r="5" spans="2:5" ht="13.5" customHeight="1">
      <c r="B5" s="95" t="s">
        <v>106</v>
      </c>
      <c r="C5" s="96"/>
      <c r="D5" s="96"/>
      <c r="E5" s="97"/>
    </row>
    <row r="6" spans="2:5" s="19" customFormat="1" ht="12" customHeight="1">
      <c r="B6" s="25"/>
      <c r="C6" s="26"/>
      <c r="D6" s="26"/>
      <c r="E6" s="32" t="s">
        <v>70</v>
      </c>
    </row>
    <row r="7" spans="2:5" s="18" customFormat="1" ht="15">
      <c r="B7" s="139" t="s">
        <v>71</v>
      </c>
      <c r="C7" s="141" t="s">
        <v>72</v>
      </c>
      <c r="D7" s="137" t="s">
        <v>105</v>
      </c>
      <c r="E7" s="138"/>
    </row>
    <row r="8" spans="2:5" ht="12.75" customHeight="1">
      <c r="B8" s="140"/>
      <c r="C8" s="142"/>
      <c r="D8" s="23" t="s">
        <v>73</v>
      </c>
      <c r="E8" s="23" t="s">
        <v>74</v>
      </c>
    </row>
    <row r="9" spans="2:5" ht="12.75">
      <c r="B9" s="20" t="s">
        <v>75</v>
      </c>
      <c r="C9" s="21" t="s">
        <v>10</v>
      </c>
      <c r="D9" s="35">
        <v>600</v>
      </c>
      <c r="E9" s="35">
        <v>800</v>
      </c>
    </row>
    <row r="10" spans="2:5" ht="12.75">
      <c r="B10" s="20" t="s">
        <v>76</v>
      </c>
      <c r="C10" s="21" t="s">
        <v>10</v>
      </c>
      <c r="D10" s="35">
        <v>240</v>
      </c>
      <c r="E10" s="35">
        <v>360</v>
      </c>
    </row>
    <row r="11" spans="2:5" ht="12.75">
      <c r="B11" s="20" t="s">
        <v>77</v>
      </c>
      <c r="C11" s="21" t="s">
        <v>8</v>
      </c>
      <c r="D11" s="35">
        <v>150</v>
      </c>
      <c r="E11" s="35">
        <v>170</v>
      </c>
    </row>
    <row r="12" spans="2:5" ht="12.75">
      <c r="B12" s="20" t="s">
        <v>78</v>
      </c>
      <c r="C12" s="21" t="s">
        <v>10</v>
      </c>
      <c r="D12" s="35">
        <v>800</v>
      </c>
      <c r="E12" s="35">
        <v>1200</v>
      </c>
    </row>
    <row r="13" spans="2:5" ht="12.75">
      <c r="B13" s="20" t="s">
        <v>79</v>
      </c>
      <c r="C13" s="21" t="s">
        <v>8</v>
      </c>
      <c r="D13" s="35">
        <v>150</v>
      </c>
      <c r="E13" s="35">
        <v>170</v>
      </c>
    </row>
    <row r="14" spans="2:5" ht="12.75">
      <c r="B14" s="20" t="s">
        <v>80</v>
      </c>
      <c r="C14" s="21" t="s">
        <v>10</v>
      </c>
      <c r="D14" s="35">
        <v>50</v>
      </c>
      <c r="E14" s="35">
        <v>50</v>
      </c>
    </row>
    <row r="15" spans="2:5" ht="12.75">
      <c r="B15" s="20" t="s">
        <v>81</v>
      </c>
      <c r="C15" s="21" t="s">
        <v>8</v>
      </c>
      <c r="D15" s="35">
        <v>350</v>
      </c>
      <c r="E15" s="35">
        <v>450</v>
      </c>
    </row>
    <row r="16" spans="2:5" ht="12.75">
      <c r="B16" s="20" t="s">
        <v>82</v>
      </c>
      <c r="C16" s="21" t="s">
        <v>8</v>
      </c>
      <c r="D16" s="35">
        <v>350</v>
      </c>
      <c r="E16" s="35">
        <v>450</v>
      </c>
    </row>
    <row r="17" spans="2:5" ht="12.75">
      <c r="B17" s="20" t="s">
        <v>83</v>
      </c>
      <c r="C17" s="21" t="s">
        <v>8</v>
      </c>
      <c r="D17" s="35">
        <v>350</v>
      </c>
      <c r="E17" s="35">
        <v>450</v>
      </c>
    </row>
    <row r="18" spans="2:5" ht="12.75">
      <c r="B18" s="20" t="s">
        <v>84</v>
      </c>
      <c r="C18" s="21" t="s">
        <v>8</v>
      </c>
      <c r="D18" s="35">
        <v>50</v>
      </c>
      <c r="E18" s="35">
        <v>50</v>
      </c>
    </row>
    <row r="19" spans="2:5" ht="12.75">
      <c r="B19" s="20" t="s">
        <v>84</v>
      </c>
      <c r="C19" s="21" t="s">
        <v>10</v>
      </c>
      <c r="D19" s="35">
        <v>1200</v>
      </c>
      <c r="E19" s="35">
        <v>1600</v>
      </c>
    </row>
    <row r="20" spans="2:5" ht="12.75">
      <c r="B20" s="20" t="s">
        <v>85</v>
      </c>
      <c r="C20" s="21" t="s">
        <v>8</v>
      </c>
      <c r="D20" s="35">
        <v>180</v>
      </c>
      <c r="E20" s="35">
        <v>240</v>
      </c>
    </row>
    <row r="21" spans="2:5" ht="12.75">
      <c r="B21" s="20" t="s">
        <v>86</v>
      </c>
      <c r="C21" s="21" t="s">
        <v>8</v>
      </c>
      <c r="D21" s="35">
        <v>180</v>
      </c>
      <c r="E21" s="35">
        <v>240</v>
      </c>
    </row>
    <row r="22" spans="2:5" ht="12.75">
      <c r="B22" s="20" t="s">
        <v>87</v>
      </c>
      <c r="C22" s="21" t="s">
        <v>8</v>
      </c>
      <c r="D22" s="35">
        <v>200</v>
      </c>
      <c r="E22" s="35">
        <v>300</v>
      </c>
    </row>
    <row r="23" spans="2:5" ht="12.75">
      <c r="B23" s="20" t="s">
        <v>88</v>
      </c>
      <c r="C23" s="21" t="s">
        <v>8</v>
      </c>
      <c r="D23" s="35">
        <v>200</v>
      </c>
      <c r="E23" s="35">
        <v>300</v>
      </c>
    </row>
    <row r="24" spans="2:5" ht="12.75">
      <c r="B24" s="20" t="s">
        <v>89</v>
      </c>
      <c r="C24" s="21" t="s">
        <v>8</v>
      </c>
      <c r="D24" s="35">
        <v>200</v>
      </c>
      <c r="E24" s="35">
        <v>300</v>
      </c>
    </row>
    <row r="25" spans="2:5" ht="12.75">
      <c r="B25" s="20" t="s">
        <v>90</v>
      </c>
      <c r="C25" s="21" t="s">
        <v>8</v>
      </c>
      <c r="D25" s="35">
        <v>160</v>
      </c>
      <c r="E25" s="35">
        <v>160</v>
      </c>
    </row>
    <row r="26" spans="2:5" ht="12.75">
      <c r="B26" s="20" t="s">
        <v>91</v>
      </c>
      <c r="C26" s="21" t="s">
        <v>8</v>
      </c>
      <c r="D26" s="35">
        <v>400</v>
      </c>
      <c r="E26" s="35">
        <v>600</v>
      </c>
    </row>
    <row r="27" spans="2:5" ht="12.75">
      <c r="B27" s="20" t="s">
        <v>92</v>
      </c>
      <c r="C27" s="21" t="s">
        <v>8</v>
      </c>
      <c r="D27" s="35">
        <v>150</v>
      </c>
      <c r="E27" s="35">
        <v>170</v>
      </c>
    </row>
    <row r="28" spans="2:5" ht="12.75">
      <c r="B28" s="20" t="s">
        <v>93</v>
      </c>
      <c r="C28" s="21" t="s">
        <v>10</v>
      </c>
      <c r="D28" s="35">
        <v>50</v>
      </c>
      <c r="E28" s="35">
        <v>50</v>
      </c>
    </row>
    <row r="29" spans="2:5" ht="12.75">
      <c r="B29" s="20" t="s">
        <v>94</v>
      </c>
      <c r="C29" s="21" t="s">
        <v>10</v>
      </c>
      <c r="D29" s="35">
        <v>450</v>
      </c>
      <c r="E29" s="35">
        <v>650</v>
      </c>
    </row>
    <row r="30" spans="2:5" ht="12.75">
      <c r="B30" s="20" t="s">
        <v>95</v>
      </c>
      <c r="C30" s="21" t="s">
        <v>8</v>
      </c>
      <c r="D30" s="35">
        <v>150</v>
      </c>
      <c r="E30" s="35">
        <v>170</v>
      </c>
    </row>
    <row r="31" spans="2:5" ht="12.75">
      <c r="B31" s="20" t="s">
        <v>96</v>
      </c>
      <c r="C31" s="21" t="s">
        <v>10</v>
      </c>
      <c r="D31" s="35">
        <v>450</v>
      </c>
      <c r="E31" s="35">
        <v>650</v>
      </c>
    </row>
    <row r="32" spans="2:5" ht="12.75">
      <c r="B32" s="20" t="s">
        <v>97</v>
      </c>
      <c r="C32" s="21" t="s">
        <v>8</v>
      </c>
      <c r="D32" s="35">
        <v>300</v>
      </c>
      <c r="E32" s="35">
        <v>400</v>
      </c>
    </row>
    <row r="33" spans="2:5" ht="12.75">
      <c r="B33" s="20" t="s">
        <v>98</v>
      </c>
      <c r="C33" s="21" t="s">
        <v>8</v>
      </c>
      <c r="D33" s="35">
        <v>600</v>
      </c>
      <c r="E33" s="35">
        <v>800</v>
      </c>
    </row>
    <row r="34" spans="2:5" ht="12.75">
      <c r="B34" s="20" t="s">
        <v>99</v>
      </c>
      <c r="C34" s="21" t="s">
        <v>8</v>
      </c>
      <c r="D34" s="35">
        <v>300</v>
      </c>
      <c r="E34" s="35">
        <v>400</v>
      </c>
    </row>
    <row r="35" spans="2:5" ht="12.75">
      <c r="B35" s="20" t="s">
        <v>100</v>
      </c>
      <c r="C35" s="21" t="s">
        <v>8</v>
      </c>
      <c r="D35" s="35">
        <v>300</v>
      </c>
      <c r="E35" s="35">
        <v>400</v>
      </c>
    </row>
    <row r="36" spans="2:5" ht="12.75">
      <c r="B36" s="20" t="s">
        <v>101</v>
      </c>
      <c r="C36" s="21" t="s">
        <v>10</v>
      </c>
      <c r="D36" s="35">
        <v>320</v>
      </c>
      <c r="E36" s="35">
        <v>360</v>
      </c>
    </row>
    <row r="37" spans="2:5" ht="12.75">
      <c r="B37" s="20" t="s">
        <v>102</v>
      </c>
      <c r="C37" s="21" t="s">
        <v>103</v>
      </c>
      <c r="D37" s="36">
        <v>160</v>
      </c>
      <c r="E37" s="36">
        <v>180</v>
      </c>
    </row>
    <row r="38" spans="2:5" ht="12.75">
      <c r="B38" s="20" t="s">
        <v>104</v>
      </c>
      <c r="C38" s="21" t="s">
        <v>103</v>
      </c>
      <c r="D38" s="36">
        <v>200</v>
      </c>
      <c r="E38" s="36">
        <v>300</v>
      </c>
    </row>
    <row r="39" ht="12.75">
      <c r="B39" s="1"/>
    </row>
  </sheetData>
  <sheetProtection/>
  <autoFilter ref="B8:E38"/>
  <mergeCells count="7">
    <mergeCell ref="D7:E7"/>
    <mergeCell ref="B7:B8"/>
    <mergeCell ref="C7:C8"/>
    <mergeCell ref="C1:E1"/>
    <mergeCell ref="C2:E2"/>
    <mergeCell ref="C3:E3"/>
    <mergeCell ref="B5:E5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 ДЗНВА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Песегов А.В.</dc:creator>
  <cp:keywords/>
  <dc:description/>
  <cp:lastModifiedBy>Owner</cp:lastModifiedBy>
  <cp:lastPrinted>2012-02-27T08:09:00Z</cp:lastPrinted>
  <dcterms:created xsi:type="dcterms:W3CDTF">2010-05-25T08:03:49Z</dcterms:created>
  <dcterms:modified xsi:type="dcterms:W3CDTF">2012-02-27T08:26:52Z</dcterms:modified>
  <cp:category/>
  <cp:version/>
  <cp:contentType/>
  <cp:contentStatus/>
</cp:coreProperties>
</file>